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31" windowWidth="13635" windowHeight="13695" tabRatio="795" activeTab="1"/>
  </bookViews>
  <sheets>
    <sheet name="予算案② 090602理事会 " sheetId="1" r:id="rId1"/>
    <sheet name="予算案①　090602理事会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<sst xmlns="http://schemas.openxmlformats.org/spreadsheetml/2006/main" count="169" uniqueCount="113">
  <si>
    <t>小計</t>
  </si>
  <si>
    <t>特定非営利活動法人　ボランタリーネイバーズ</t>
  </si>
  <si>
    <t>（単位：　円）</t>
  </si>
  <si>
    <t>科目</t>
  </si>
  <si>
    <t>収支差額</t>
  </si>
  <si>
    <t>総額</t>
  </si>
  <si>
    <t>【管理部門】</t>
  </si>
  <si>
    <t>１　会費</t>
  </si>
  <si>
    <t>1）</t>
  </si>
  <si>
    <t>入会金収入</t>
  </si>
  <si>
    <t>2）</t>
  </si>
  <si>
    <t>正会員会費収入</t>
  </si>
  <si>
    <t>3）</t>
  </si>
  <si>
    <t>賛助会員会費収入</t>
  </si>
  <si>
    <t>4）</t>
  </si>
  <si>
    <t>利用会員会費収入</t>
  </si>
  <si>
    <t>２　寄付金</t>
  </si>
  <si>
    <t>当期収支差額</t>
  </si>
  <si>
    <t>前期繰越収支差額</t>
  </si>
  <si>
    <t>次期繰越収支差額</t>
  </si>
  <si>
    <t>事業部門合計</t>
  </si>
  <si>
    <t>管理部門合計</t>
  </si>
  <si>
    <t>収入</t>
  </si>
  <si>
    <t>支出</t>
  </si>
  <si>
    <t>Ⅰ　経常収支</t>
  </si>
  <si>
    <t>１　研修事業</t>
  </si>
  <si>
    <t>２　啓発・情報提供事業</t>
  </si>
  <si>
    <t>３　研究調査・提言事業</t>
  </si>
  <si>
    <t>４　相談・助言事業</t>
  </si>
  <si>
    <t>６　事務局代行事業</t>
  </si>
  <si>
    <t>直接費</t>
  </si>
  <si>
    <t>間接管理費</t>
  </si>
  <si>
    <t>消費税</t>
  </si>
  <si>
    <t>３　その他</t>
  </si>
  <si>
    <t>５　交流・ネットワーク促進事業</t>
  </si>
  <si>
    <t>2）</t>
  </si>
  <si>
    <t>その他雑収入</t>
  </si>
  <si>
    <t>（単位：円）</t>
  </si>
  <si>
    <t>予算額</t>
  </si>
  <si>
    <t>備考</t>
  </si>
  <si>
    <t>Ⅰ経常収入の部</t>
  </si>
  <si>
    <t>1）入会金収入</t>
  </si>
  <si>
    <t>1）研修事業収入</t>
  </si>
  <si>
    <t>2）啓発・情報提供事業収入</t>
  </si>
  <si>
    <t>3）研究調査・提言事業収入</t>
  </si>
  <si>
    <t>4）相談・助言事業収入</t>
  </si>
  <si>
    <t>5）交流・ネットワーク促進事業収入</t>
  </si>
  <si>
    <t>6）市民団体等事務局代行事業収入</t>
  </si>
  <si>
    <t>経常収入合計</t>
  </si>
  <si>
    <t>Ⅱ経常支出の部</t>
  </si>
  <si>
    <t>１　事業費（直接費）</t>
  </si>
  <si>
    <t>1）研修事業費</t>
  </si>
  <si>
    <t>2）啓発・情報提供事業費</t>
  </si>
  <si>
    <t>3）研究調査・提言事業費</t>
  </si>
  <si>
    <t>4）相談・助言事業費</t>
  </si>
  <si>
    <t>5）人材交流・ネットワーク推進事業費</t>
  </si>
  <si>
    <t>6）市民団体等事務局代行事業費</t>
  </si>
  <si>
    <t>３　予備費</t>
  </si>
  <si>
    <t>経常支出合計</t>
  </si>
  <si>
    <t>経常収支差額</t>
  </si>
  <si>
    <t>Ⅲその他資金収入の部</t>
  </si>
  <si>
    <t>１　固定資産売却収入</t>
  </si>
  <si>
    <t>２　借入金収入</t>
  </si>
  <si>
    <t>その他資金収入合計</t>
  </si>
  <si>
    <t>Ⅳその他資金支出の部</t>
  </si>
  <si>
    <t>１　固定資産取得支出</t>
  </si>
  <si>
    <t>２　借入金返済支出</t>
  </si>
  <si>
    <t>その他資金支出合計</t>
  </si>
  <si>
    <t>2）会費収入</t>
  </si>
  <si>
    <t>４　寄付金収入</t>
  </si>
  <si>
    <t>５　雑収入</t>
  </si>
  <si>
    <t>1）役員報酬</t>
  </si>
  <si>
    <t>5）地代家賃</t>
  </si>
  <si>
    <t>6）水光熱費</t>
  </si>
  <si>
    <t>9）会議会合費</t>
  </si>
  <si>
    <t>8）印刷製本費</t>
  </si>
  <si>
    <t>10）備品消耗品費</t>
  </si>
  <si>
    <t>11）雑費</t>
  </si>
  <si>
    <t>2）管理業務職給与手当</t>
  </si>
  <si>
    <t>4）法定福利費</t>
  </si>
  <si>
    <t>7）通信費</t>
  </si>
  <si>
    <t>8）運搬費</t>
  </si>
  <si>
    <t>9）旅費交通費</t>
  </si>
  <si>
    <t>２　公共事業収入</t>
  </si>
  <si>
    <t>３　会費収入</t>
  </si>
  <si>
    <t>【自主事業部門】</t>
  </si>
  <si>
    <t>受託事業（公共部門）</t>
  </si>
  <si>
    <t>受託事業（民間部門）</t>
  </si>
  <si>
    <t>その他小計</t>
  </si>
  <si>
    <t>12）租税公課</t>
  </si>
  <si>
    <t>【参考】</t>
  </si>
  <si>
    <t>２００９年度「特定非営利活動に係る事業」会計収支予算書</t>
  </si>
  <si>
    <t>　　　　　　　　　期間；　２００９年５月１日～２０１０年４月３０日</t>
  </si>
  <si>
    <t>期間：２００９年５月１日から２０１０年４月３０日まで</t>
  </si>
  <si>
    <t>自主事業</t>
  </si>
  <si>
    <t>１　自主・民間事業収入</t>
  </si>
  <si>
    <t>自主収入合計</t>
  </si>
  <si>
    <t>自主支出合計</t>
  </si>
  <si>
    <t>民間収入合計</t>
  </si>
  <si>
    <t>民間支出合計</t>
  </si>
  <si>
    <t>２　管理費（間接費・租税）</t>
  </si>
  <si>
    <t>事業計画書参照</t>
  </si>
  <si>
    <t>総支出</t>
  </si>
  <si>
    <t>2008年度</t>
  </si>
  <si>
    <t>2009年度</t>
  </si>
  <si>
    <t>総収入</t>
  </si>
  <si>
    <t>　人件費（給与、謝金）</t>
  </si>
  <si>
    <t>　法的福利費</t>
  </si>
  <si>
    <t>総計</t>
  </si>
  <si>
    <t>保険・会費など</t>
  </si>
  <si>
    <t>総支出の70％</t>
  </si>
  <si>
    <t>人件費の9％</t>
  </si>
  <si>
    <t>管理部門（人件費・物件費）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</si>
</sst>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 ;[Red]\-#,##0\ "/>
    <numFmt numFmtId="183" formatCode="#,##0;&quot;△ &quot;#,##0"/>
    <numFmt numFmtId="184" formatCode="#,##0.00;&quot;△ &quot;#,##0.0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6"/>
      <name val="HGP創英角ｺﾞｼｯｸUB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horizontal="right" vertical="center"/>
    </xf>
    <xf numFmtId="183" fontId="10" fillId="0" borderId="0" xfId="0" applyNumberFormat="1" applyFont="1" applyAlignment="1">
      <alignment vertical="center"/>
    </xf>
    <xf numFmtId="183" fontId="10" fillId="0" borderId="12" xfId="0" applyNumberFormat="1" applyFont="1" applyBorder="1" applyAlignment="1">
      <alignment horizontal="center" vertical="center"/>
    </xf>
    <xf numFmtId="183" fontId="2" fillId="0" borderId="13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14" xfId="0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 wrapText="1" shrinkToFit="1"/>
    </xf>
    <xf numFmtId="183" fontId="2" fillId="0" borderId="16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 wrapText="1"/>
    </xf>
    <xf numFmtId="183" fontId="2" fillId="0" borderId="17" xfId="0" applyNumberFormat="1" applyFont="1" applyBorder="1" applyAlignment="1">
      <alignment vertical="center"/>
    </xf>
    <xf numFmtId="183" fontId="2" fillId="0" borderId="18" xfId="0" applyNumberFormat="1" applyFont="1" applyBorder="1" applyAlignment="1">
      <alignment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177" fontId="2" fillId="0" borderId="25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7" xfId="0" applyFont="1" applyBorder="1" applyAlignment="1">
      <alignment vertical="center" shrinkToFit="1"/>
    </xf>
    <xf numFmtId="0" fontId="2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76" fontId="2" fillId="0" borderId="30" xfId="0" applyNumberFormat="1" applyFont="1" applyFill="1" applyBorder="1" applyAlignment="1">
      <alignment vertical="center"/>
    </xf>
    <xf numFmtId="176" fontId="2" fillId="0" borderId="33" xfId="0" applyNumberFormat="1" applyFont="1" applyFill="1" applyBorder="1" applyAlignment="1">
      <alignment vertical="center"/>
    </xf>
    <xf numFmtId="177" fontId="2" fillId="0" borderId="34" xfId="0" applyNumberFormat="1" applyFont="1" applyBorder="1" applyAlignment="1">
      <alignment vertical="center" shrinkToFit="1"/>
    </xf>
    <xf numFmtId="0" fontId="2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horizontal="left" vertical="center"/>
    </xf>
    <xf numFmtId="176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176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 shrinkToFit="1"/>
    </xf>
    <xf numFmtId="0" fontId="2" fillId="0" borderId="30" xfId="0" applyFont="1" applyFill="1" applyBorder="1" applyAlignment="1">
      <alignment horizontal="lef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0" borderId="34" xfId="0" applyNumberFormat="1" applyFont="1" applyBorder="1" applyAlignment="1">
      <alignment horizontal="right" vertical="center" shrinkToFit="1"/>
    </xf>
    <xf numFmtId="176" fontId="8" fillId="0" borderId="32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0" borderId="30" xfId="0" applyNumberFormat="1" applyFont="1" applyBorder="1" applyAlignment="1">
      <alignment horizontal="right" vertical="center"/>
    </xf>
    <xf numFmtId="176" fontId="8" fillId="0" borderId="33" xfId="0" applyNumberFormat="1" applyFont="1" applyBorder="1" applyAlignment="1">
      <alignment horizontal="right" vertical="center"/>
    </xf>
    <xf numFmtId="38" fontId="2" fillId="0" borderId="34" xfId="49" applyFont="1" applyBorder="1" applyAlignment="1">
      <alignment horizontal="right" vertical="center" shrinkToFit="1"/>
    </xf>
    <xf numFmtId="0" fontId="2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6" xfId="0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 shrinkToFit="1"/>
    </xf>
    <xf numFmtId="38" fontId="2" fillId="0" borderId="31" xfId="49" applyFont="1" applyFill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176" fontId="2" fillId="0" borderId="43" xfId="0" applyNumberFormat="1" applyFont="1" applyBorder="1" applyAlignment="1">
      <alignment vertical="center"/>
    </xf>
    <xf numFmtId="176" fontId="2" fillId="0" borderId="44" xfId="0" applyNumberFormat="1" applyFont="1" applyFill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horizontal="right" vertical="center"/>
    </xf>
    <xf numFmtId="177" fontId="2" fillId="0" borderId="44" xfId="0" applyNumberFormat="1" applyFont="1" applyFill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38" fontId="2" fillId="0" borderId="21" xfId="49" applyFont="1" applyBorder="1" applyAlignment="1">
      <alignment horizontal="right" vertical="center" shrinkToFit="1"/>
    </xf>
    <xf numFmtId="183" fontId="2" fillId="0" borderId="0" xfId="0" applyNumberFormat="1" applyFont="1" applyAlignment="1">
      <alignment horizontal="center" vertical="center"/>
    </xf>
    <xf numFmtId="177" fontId="2" fillId="0" borderId="21" xfId="0" applyNumberFormat="1" applyFont="1" applyBorder="1" applyAlignment="1">
      <alignment vertical="center" shrinkToFit="1"/>
    </xf>
    <xf numFmtId="183" fontId="9" fillId="0" borderId="0" xfId="0" applyNumberFormat="1" applyFont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3" fontId="10" fillId="0" borderId="46" xfId="0" applyNumberFormat="1" applyFont="1" applyBorder="1" applyAlignment="1">
      <alignment horizontal="center" vertical="center"/>
    </xf>
    <xf numFmtId="183" fontId="10" fillId="0" borderId="47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vertical="center" shrinkToFit="1"/>
    </xf>
    <xf numFmtId="0" fontId="3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1\landisk1\&#65300;&#12288;&#32068;&#32340;&#36939;&#21942;\2%20%20&#29702;&#20107;&#20250;\&#65313;&#12288;&#35696;&#26696;&#12539;&#35696;&#20107;&#27425;&#31532;\2009&#24180;&#24230;\95&#29702;&#20107;&#20250;\2009&#24180;&#24230;&#20107;&#26989;&#35336;&#30011;&#65288;090602&#29702;&#20107;&#2025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90619_&#22577;&#21578;&#20107;&#38917;1_2009&#24180;&#24230;&#20107;&#26989;&#35336;&#30011;&#65288;090621&#32207;&#20250;&#37197;&#24067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年度事業計画 (希望値)"/>
      <sheetName val="09年度事業計画 (最大) (2)"/>
    </sheetNames>
    <sheetDataSet>
      <sheetData sheetId="0">
        <row r="39">
          <cell r="K39">
            <v>1100000</v>
          </cell>
          <cell r="M39">
            <v>1045000</v>
          </cell>
        </row>
        <row r="45">
          <cell r="K45">
            <v>100000</v>
          </cell>
          <cell r="M45">
            <v>95000</v>
          </cell>
        </row>
        <row r="48">
          <cell r="K48">
            <v>5270000</v>
          </cell>
          <cell r="M48">
            <v>5270000</v>
          </cell>
        </row>
        <row r="52">
          <cell r="K52">
            <v>1170000</v>
          </cell>
          <cell r="M52">
            <v>1111500</v>
          </cell>
        </row>
        <row r="56">
          <cell r="M56">
            <v>150000</v>
          </cell>
        </row>
        <row r="57">
          <cell r="K57">
            <v>0</v>
          </cell>
        </row>
        <row r="60">
          <cell r="K60">
            <v>900000</v>
          </cell>
          <cell r="M60">
            <v>720000</v>
          </cell>
        </row>
        <row r="71">
          <cell r="K71">
            <v>0</v>
          </cell>
          <cell r="M71">
            <v>0</v>
          </cell>
        </row>
        <row r="76">
          <cell r="K76">
            <v>0</v>
          </cell>
          <cell r="M76">
            <v>0</v>
          </cell>
        </row>
        <row r="89">
          <cell r="K89">
            <v>400000</v>
          </cell>
          <cell r="M89">
            <v>400000</v>
          </cell>
        </row>
        <row r="93">
          <cell r="K93">
            <v>3690000</v>
          </cell>
          <cell r="M93">
            <v>3690000</v>
          </cell>
        </row>
        <row r="97">
          <cell r="K97">
            <v>3000000</v>
          </cell>
          <cell r="M97">
            <v>2850000</v>
          </cell>
        </row>
        <row r="102">
          <cell r="K102">
            <v>300000</v>
          </cell>
          <cell r="M102">
            <v>285000</v>
          </cell>
        </row>
        <row r="104">
          <cell r="K104">
            <v>700000</v>
          </cell>
          <cell r="M104">
            <v>665000</v>
          </cell>
        </row>
        <row r="108">
          <cell r="K108">
            <v>1129000</v>
          </cell>
          <cell r="M108">
            <v>1129000</v>
          </cell>
        </row>
        <row r="110">
          <cell r="K110">
            <v>4300000</v>
          </cell>
          <cell r="M110">
            <v>4085000</v>
          </cell>
        </row>
        <row r="115">
          <cell r="K115">
            <v>0</v>
          </cell>
          <cell r="M115">
            <v>45000</v>
          </cell>
        </row>
        <row r="125">
          <cell r="K125">
            <v>700000</v>
          </cell>
          <cell r="M125">
            <v>630000</v>
          </cell>
        </row>
        <row r="133">
          <cell r="K133">
            <v>6000000</v>
          </cell>
          <cell r="M133">
            <v>5700000</v>
          </cell>
        </row>
        <row r="136">
          <cell r="K136">
            <v>1460000</v>
          </cell>
          <cell r="M136">
            <v>1168000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9年度事業計画 (希望値)"/>
    </sheetNames>
    <sheetDataSet>
      <sheetData sheetId="0">
        <row r="64">
          <cell r="K64">
            <v>52380000</v>
          </cell>
          <cell r="M64">
            <v>52380000</v>
          </cell>
        </row>
        <row r="129">
          <cell r="K129">
            <v>13200000</v>
          </cell>
          <cell r="M129">
            <v>13200000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4"/>
  <sheetViews>
    <sheetView view="pageBreakPreview" zoomScale="60" zoomScalePageLayoutView="0" workbookViewId="0" topLeftCell="B1">
      <selection activeCell="H64" sqref="H64"/>
    </sheetView>
  </sheetViews>
  <sheetFormatPr defaultColWidth="9.00390625" defaultRowHeight="10.5" customHeight="1"/>
  <cols>
    <col min="1" max="1" width="1.75390625" style="23" customWidth="1"/>
    <col min="2" max="3" width="2.50390625" style="23" customWidth="1"/>
    <col min="4" max="4" width="27.375" style="23" customWidth="1"/>
    <col min="5" max="5" width="9.625" style="23" customWidth="1"/>
    <col min="6" max="7" width="10.625" style="23" customWidth="1"/>
    <col min="8" max="8" width="28.375" style="23" customWidth="1"/>
    <col min="9" max="9" width="3.375" style="23" customWidth="1"/>
    <col min="10" max="12" width="9.00390625" style="23" customWidth="1"/>
    <col min="13" max="13" width="5.125" style="23" customWidth="1"/>
    <col min="14" max="16384" width="9.00390625" style="23" customWidth="1"/>
  </cols>
  <sheetData>
    <row r="2" spans="1:9" s="21" customFormat="1" ht="18" customHeight="1">
      <c r="A2" s="113" t="s">
        <v>91</v>
      </c>
      <c r="B2" s="113"/>
      <c r="C2" s="113"/>
      <c r="D2" s="113"/>
      <c r="E2" s="113"/>
      <c r="F2" s="113"/>
      <c r="G2" s="113"/>
      <c r="H2" s="113"/>
      <c r="I2" s="113"/>
    </row>
    <row r="3" s="21" customFormat="1" ht="4.5" customHeight="1"/>
    <row r="4" spans="1:9" s="22" customFormat="1" ht="13.5" customHeight="1">
      <c r="A4" s="114" t="s">
        <v>93</v>
      </c>
      <c r="B4" s="115"/>
      <c r="C4" s="115"/>
      <c r="D4" s="115"/>
      <c r="E4" s="115"/>
      <c r="F4" s="115"/>
      <c r="G4" s="115"/>
      <c r="H4" s="115"/>
      <c r="I4" s="115"/>
    </row>
    <row r="5" ht="6.75" customHeight="1"/>
    <row r="6" spans="2:8" ht="18" customHeight="1">
      <c r="B6" s="22" t="s">
        <v>1</v>
      </c>
      <c r="H6" s="24" t="s">
        <v>37</v>
      </c>
    </row>
    <row r="7" spans="2:8" s="25" customFormat="1" ht="14.25" customHeight="1">
      <c r="B7" s="116" t="s">
        <v>3</v>
      </c>
      <c r="C7" s="117"/>
      <c r="D7" s="117"/>
      <c r="E7" s="116" t="s">
        <v>38</v>
      </c>
      <c r="F7" s="118"/>
      <c r="G7" s="119"/>
      <c r="H7" s="26" t="s">
        <v>39</v>
      </c>
    </row>
    <row r="8" spans="2:8" ht="11.25" customHeight="1">
      <c r="B8" s="27" t="s">
        <v>40</v>
      </c>
      <c r="C8" s="28"/>
      <c r="D8" s="28"/>
      <c r="E8" s="34"/>
      <c r="F8" s="29"/>
      <c r="G8" s="29"/>
      <c r="H8" s="30"/>
    </row>
    <row r="9" spans="2:8" ht="11.25" customHeight="1">
      <c r="B9" s="27"/>
      <c r="C9" s="28" t="s">
        <v>95</v>
      </c>
      <c r="D9" s="28"/>
      <c r="E9" s="29"/>
      <c r="F9" s="29"/>
      <c r="G9" s="29"/>
      <c r="H9" s="30" t="s">
        <v>101</v>
      </c>
    </row>
    <row r="10" spans="2:8" ht="11.25" customHeight="1">
      <c r="B10" s="27"/>
      <c r="C10" s="28"/>
      <c r="D10" s="28" t="s">
        <v>42</v>
      </c>
      <c r="E10" s="29">
        <f>'予算案①　090602理事会'!F13-'予算案①　090602理事会'!F11</f>
        <v>2370000</v>
      </c>
      <c r="F10" s="30"/>
      <c r="G10" s="29"/>
      <c r="H10" s="30"/>
    </row>
    <row r="11" spans="2:8" ht="11.25" customHeight="1">
      <c r="B11" s="27"/>
      <c r="C11" s="28"/>
      <c r="D11" s="28" t="s">
        <v>43</v>
      </c>
      <c r="E11" s="29">
        <f>'予算案①　090602理事会'!F18-'予算案①　090602理事会'!F16</f>
        <v>900000</v>
      </c>
      <c r="F11" s="30"/>
      <c r="G11" s="29"/>
      <c r="H11" s="30"/>
    </row>
    <row r="12" spans="2:8" ht="11.25" customHeight="1">
      <c r="B12" s="27"/>
      <c r="C12" s="28"/>
      <c r="D12" s="28" t="s">
        <v>44</v>
      </c>
      <c r="E12" s="29">
        <f>'予算案①　090602理事会'!F23-'予算案①　090602理事会'!F21</f>
        <v>3400000</v>
      </c>
      <c r="F12" s="30"/>
      <c r="G12" s="29"/>
      <c r="H12" s="30"/>
    </row>
    <row r="13" spans="2:8" ht="11.25" customHeight="1">
      <c r="B13" s="27"/>
      <c r="C13" s="28"/>
      <c r="D13" s="28" t="s">
        <v>45</v>
      </c>
      <c r="E13" s="29">
        <f>'予算案①　090602理事会'!F28-'予算案①　090602理事会'!F26</f>
        <v>5300000</v>
      </c>
      <c r="F13" s="30"/>
      <c r="G13" s="29"/>
      <c r="H13" s="30"/>
    </row>
    <row r="14" spans="2:8" ht="11.25" customHeight="1">
      <c r="B14" s="27"/>
      <c r="C14" s="28"/>
      <c r="D14" s="33" t="s">
        <v>46</v>
      </c>
      <c r="E14" s="29">
        <f>'予算案①　090602理事会'!F33-'予算案①　090602理事会'!F31</f>
        <v>6700000</v>
      </c>
      <c r="F14" s="30"/>
      <c r="G14" s="29"/>
      <c r="H14" s="30"/>
    </row>
    <row r="15" spans="2:8" ht="11.25" customHeight="1">
      <c r="B15" s="27"/>
      <c r="C15" s="28"/>
      <c r="D15" s="33" t="s">
        <v>47</v>
      </c>
      <c r="E15" s="32">
        <f>'予算案①　090602理事会'!F38-'予算案①　090602理事会'!F36</f>
        <v>1460000</v>
      </c>
      <c r="F15" s="30">
        <f>SUM(E10:E15)</f>
        <v>20130000</v>
      </c>
      <c r="G15" s="29"/>
      <c r="H15" s="30"/>
    </row>
    <row r="16" spans="2:8" ht="11.25" customHeight="1">
      <c r="B16" s="27"/>
      <c r="C16" s="28" t="s">
        <v>83</v>
      </c>
      <c r="D16" s="33"/>
      <c r="E16" s="29"/>
      <c r="F16" s="30"/>
      <c r="G16" s="29"/>
      <c r="H16" s="30" t="s">
        <v>101</v>
      </c>
    </row>
    <row r="17" spans="2:8" ht="11.25" customHeight="1">
      <c r="B17" s="27"/>
      <c r="C17" s="28"/>
      <c r="D17" s="28" t="s">
        <v>42</v>
      </c>
      <c r="E17" s="29">
        <f>'予算案①　090602理事会'!F11</f>
        <v>5270000</v>
      </c>
      <c r="F17" s="30"/>
      <c r="G17" s="29"/>
      <c r="H17" s="30"/>
    </row>
    <row r="18" spans="2:8" ht="11.25" customHeight="1">
      <c r="B18" s="27"/>
      <c r="C18" s="28"/>
      <c r="D18" s="28" t="s">
        <v>43</v>
      </c>
      <c r="E18" s="29">
        <f>'予算案①　090602理事会'!F16</f>
        <v>52380000</v>
      </c>
      <c r="F18" s="30"/>
      <c r="G18" s="29"/>
      <c r="H18" s="30"/>
    </row>
    <row r="19" spans="2:8" ht="11.25" customHeight="1">
      <c r="B19" s="27"/>
      <c r="C19" s="28"/>
      <c r="D19" s="28" t="s">
        <v>44</v>
      </c>
      <c r="E19" s="29">
        <f>'予算案①　090602理事会'!F21</f>
        <v>3690000</v>
      </c>
      <c r="F19" s="30"/>
      <c r="G19" s="29"/>
      <c r="H19" s="30"/>
    </row>
    <row r="20" spans="2:8" ht="11.25" customHeight="1">
      <c r="B20" s="27"/>
      <c r="C20" s="28"/>
      <c r="D20" s="28" t="s">
        <v>45</v>
      </c>
      <c r="E20" s="29">
        <f>'予算案①　090602理事会'!F26</f>
        <v>1129000</v>
      </c>
      <c r="F20" s="30"/>
      <c r="G20" s="29"/>
      <c r="H20" s="30"/>
    </row>
    <row r="21" spans="2:8" ht="11.25" customHeight="1">
      <c r="B21" s="27"/>
      <c r="C21" s="28"/>
      <c r="D21" s="33" t="s">
        <v>46</v>
      </c>
      <c r="E21" s="29">
        <f>'予算案①　090602理事会'!F31</f>
        <v>13200000</v>
      </c>
      <c r="F21" s="30"/>
      <c r="G21" s="29"/>
      <c r="H21" s="30"/>
    </row>
    <row r="22" spans="2:8" ht="11.25" customHeight="1">
      <c r="B22" s="27"/>
      <c r="C22" s="28"/>
      <c r="D22" s="33" t="s">
        <v>47</v>
      </c>
      <c r="E22" s="32">
        <f>'予算案①　090602理事会'!F36</f>
        <v>0</v>
      </c>
      <c r="F22" s="32">
        <f>SUM(E17:E22)</f>
        <v>75669000</v>
      </c>
      <c r="G22" s="29">
        <f>F15+F22</f>
        <v>95799000</v>
      </c>
      <c r="H22" s="30"/>
    </row>
    <row r="23" spans="2:8" ht="11.25" customHeight="1">
      <c r="B23" s="27"/>
      <c r="C23" s="28" t="s">
        <v>84</v>
      </c>
      <c r="D23" s="28"/>
      <c r="E23" s="29"/>
      <c r="F23" s="29"/>
      <c r="G23" s="29"/>
      <c r="H23" s="30"/>
    </row>
    <row r="24" spans="2:8" ht="11.25" customHeight="1">
      <c r="B24" s="27"/>
      <c r="C24" s="28"/>
      <c r="D24" s="28" t="s">
        <v>41</v>
      </c>
      <c r="E24" s="29">
        <v>30000</v>
      </c>
      <c r="F24" s="29"/>
      <c r="G24" s="29"/>
      <c r="H24" s="30"/>
    </row>
    <row r="25" spans="2:8" ht="11.25" customHeight="1">
      <c r="B25" s="27"/>
      <c r="C25" s="28"/>
      <c r="D25" s="28" t="s">
        <v>68</v>
      </c>
      <c r="E25" s="32">
        <v>970000</v>
      </c>
      <c r="F25" s="32">
        <f>SUM(E24:E25)</f>
        <v>1000000</v>
      </c>
      <c r="G25" s="29"/>
      <c r="H25" s="31"/>
    </row>
    <row r="26" spans="2:8" ht="11.25" customHeight="1">
      <c r="B26" s="27"/>
      <c r="C26" s="28" t="s">
        <v>69</v>
      </c>
      <c r="D26" s="28"/>
      <c r="E26" s="27"/>
      <c r="F26" s="29">
        <v>2000000</v>
      </c>
      <c r="G26" s="30"/>
      <c r="H26" s="30"/>
    </row>
    <row r="27" spans="2:8" ht="11.25" customHeight="1">
      <c r="B27" s="27"/>
      <c r="C27" s="28" t="s">
        <v>70</v>
      </c>
      <c r="D27" s="28"/>
      <c r="E27" s="27"/>
      <c r="F27" s="29">
        <v>1000</v>
      </c>
      <c r="G27" s="30"/>
      <c r="H27" s="30"/>
    </row>
    <row r="28" spans="2:8" ht="11.25" customHeight="1">
      <c r="B28" s="27"/>
      <c r="C28" s="28" t="s">
        <v>48</v>
      </c>
      <c r="D28" s="28"/>
      <c r="E28" s="32"/>
      <c r="F28" s="32"/>
      <c r="G28" s="32">
        <f>SUM(F14:F28)</f>
        <v>98800000</v>
      </c>
      <c r="H28" s="30"/>
    </row>
    <row r="29" spans="2:8" ht="11.25" customHeight="1">
      <c r="B29" s="27"/>
      <c r="C29" s="28"/>
      <c r="D29" s="28"/>
      <c r="E29" s="29"/>
      <c r="F29" s="29"/>
      <c r="G29" s="29"/>
      <c r="H29" s="30"/>
    </row>
    <row r="30" spans="1:8" ht="11.25" customHeight="1">
      <c r="A30" s="28"/>
      <c r="B30" s="27" t="s">
        <v>49</v>
      </c>
      <c r="C30" s="28"/>
      <c r="D30" s="28"/>
      <c r="E30" s="29"/>
      <c r="F30" s="29"/>
      <c r="G30" s="29"/>
      <c r="H30" s="30" t="s">
        <v>101</v>
      </c>
    </row>
    <row r="31" spans="1:8" ht="11.25" customHeight="1">
      <c r="A31" s="28"/>
      <c r="B31" s="27"/>
      <c r="C31" s="28" t="s">
        <v>50</v>
      </c>
      <c r="D31" s="28"/>
      <c r="E31" s="29"/>
      <c r="F31" s="29"/>
      <c r="G31" s="29"/>
      <c r="H31" s="30"/>
    </row>
    <row r="32" spans="1:8" ht="11.25" customHeight="1">
      <c r="A32" s="28"/>
      <c r="B32" s="27"/>
      <c r="C32" s="28"/>
      <c r="D32" s="28" t="s">
        <v>51</v>
      </c>
      <c r="E32" s="29">
        <f>'予算案①　090602理事会'!G13</f>
        <v>6393275</v>
      </c>
      <c r="F32" s="29"/>
      <c r="G32" s="29"/>
      <c r="H32" s="30"/>
    </row>
    <row r="33" spans="1:8" ht="11.25" customHeight="1">
      <c r="A33" s="28"/>
      <c r="B33" s="27"/>
      <c r="C33" s="28"/>
      <c r="D33" s="28" t="s">
        <v>52</v>
      </c>
      <c r="E33" s="29">
        <f>'予算案①　090602理事会'!G18</f>
        <v>45262500</v>
      </c>
      <c r="F33" s="29"/>
      <c r="G33" s="29"/>
      <c r="H33" s="30"/>
    </row>
    <row r="34" spans="1:8" ht="11.25" customHeight="1">
      <c r="A34" s="28"/>
      <c r="B34" s="27"/>
      <c r="C34" s="28"/>
      <c r="D34" s="28" t="s">
        <v>53</v>
      </c>
      <c r="E34" s="29">
        <f>'予算案①　090602理事会'!G23</f>
        <v>5899000</v>
      </c>
      <c r="F34" s="29"/>
      <c r="G34" s="29"/>
      <c r="H34" s="30"/>
    </row>
    <row r="35" spans="1:8" ht="11.25" customHeight="1">
      <c r="A35" s="28"/>
      <c r="B35" s="27"/>
      <c r="C35" s="28"/>
      <c r="D35" s="28" t="s">
        <v>54</v>
      </c>
      <c r="E35" s="29">
        <f>'予算案①　090602理事会'!G28</f>
        <v>5239400</v>
      </c>
      <c r="F35" s="29"/>
      <c r="G35" s="29"/>
      <c r="H35" s="30"/>
    </row>
    <row r="36" spans="1:8" ht="11.25" customHeight="1">
      <c r="A36" s="28"/>
      <c r="B36" s="27"/>
      <c r="C36" s="28"/>
      <c r="D36" s="28" t="s">
        <v>55</v>
      </c>
      <c r="E36" s="29">
        <f>'予算案①　090602理事会'!G33</f>
        <v>16638750</v>
      </c>
      <c r="F36" s="29"/>
      <c r="G36" s="29"/>
      <c r="H36" s="30"/>
    </row>
    <row r="37" spans="1:8" ht="11.25" customHeight="1">
      <c r="A37" s="28"/>
      <c r="B37" s="27"/>
      <c r="C37" s="28"/>
      <c r="D37" s="28" t="s">
        <v>56</v>
      </c>
      <c r="E37" s="32">
        <f>'予算案①　090602理事会'!G38</f>
        <v>992800</v>
      </c>
      <c r="F37" s="29">
        <f>SUM(E32:E37)</f>
        <v>80425725</v>
      </c>
      <c r="G37" s="29"/>
      <c r="H37" s="30"/>
    </row>
    <row r="38" spans="1:8" ht="11.25" customHeight="1">
      <c r="A38" s="28"/>
      <c r="B38" s="27"/>
      <c r="C38" s="28" t="s">
        <v>100</v>
      </c>
      <c r="D38" s="28"/>
      <c r="E38" s="29"/>
      <c r="F38" s="29"/>
      <c r="G38" s="29"/>
      <c r="H38" s="30"/>
    </row>
    <row r="39" spans="1:8" ht="11.25" customHeight="1">
      <c r="A39" s="28"/>
      <c r="B39" s="27"/>
      <c r="C39" s="28"/>
      <c r="D39" s="28" t="s">
        <v>71</v>
      </c>
      <c r="E39" s="29">
        <v>300000</v>
      </c>
      <c r="F39" s="29"/>
      <c r="G39" s="29"/>
      <c r="H39" s="30"/>
    </row>
    <row r="40" spans="1:8" ht="11.25" customHeight="1">
      <c r="A40" s="28"/>
      <c r="B40" s="27"/>
      <c r="C40" s="28"/>
      <c r="D40" s="28" t="s">
        <v>78</v>
      </c>
      <c r="E40" s="29">
        <v>2500000</v>
      </c>
      <c r="F40" s="29"/>
      <c r="G40" s="29"/>
      <c r="H40" s="30"/>
    </row>
    <row r="41" spans="1:8" ht="11.25" customHeight="1">
      <c r="A41" s="28"/>
      <c r="B41" s="27"/>
      <c r="C41" s="28"/>
      <c r="D41" s="28" t="s">
        <v>79</v>
      </c>
      <c r="E41" s="29">
        <f>F74</f>
        <v>5757367.949067585</v>
      </c>
      <c r="F41" s="29"/>
      <c r="G41" s="29"/>
      <c r="H41" s="30"/>
    </row>
    <row r="42" spans="1:8" ht="11.25" customHeight="1">
      <c r="A42" s="28"/>
      <c r="B42" s="27"/>
      <c r="C42" s="28"/>
      <c r="D42" s="28" t="s">
        <v>72</v>
      </c>
      <c r="E42" s="29">
        <v>1500000</v>
      </c>
      <c r="F42" s="30"/>
      <c r="G42" s="29"/>
      <c r="H42" s="30"/>
    </row>
    <row r="43" spans="1:8" ht="11.25" customHeight="1">
      <c r="A43" s="28"/>
      <c r="B43" s="27"/>
      <c r="C43" s="28"/>
      <c r="D43" s="28" t="s">
        <v>73</v>
      </c>
      <c r="E43" s="29">
        <v>300000</v>
      </c>
      <c r="F43" s="30"/>
      <c r="G43" s="29"/>
      <c r="H43" s="30"/>
    </row>
    <row r="44" spans="1:8" ht="11.25" customHeight="1">
      <c r="A44" s="28"/>
      <c r="B44" s="27"/>
      <c r="C44" s="28"/>
      <c r="D44" s="28" t="s">
        <v>80</v>
      </c>
      <c r="E44" s="29">
        <v>500000</v>
      </c>
      <c r="F44" s="30"/>
      <c r="G44" s="29"/>
      <c r="H44" s="30"/>
    </row>
    <row r="45" spans="1:8" ht="11.25" customHeight="1">
      <c r="A45" s="28"/>
      <c r="B45" s="27"/>
      <c r="C45" s="28"/>
      <c r="D45" s="28" t="s">
        <v>81</v>
      </c>
      <c r="E45" s="29">
        <v>100000</v>
      </c>
      <c r="F45" s="30"/>
      <c r="G45" s="29"/>
      <c r="H45" s="30"/>
    </row>
    <row r="46" spans="1:8" ht="11.25" customHeight="1">
      <c r="A46" s="28"/>
      <c r="B46" s="27"/>
      <c r="C46" s="28"/>
      <c r="D46" s="28" t="s">
        <v>82</v>
      </c>
      <c r="E46" s="29">
        <v>200000</v>
      </c>
      <c r="F46" s="30"/>
      <c r="G46" s="29"/>
      <c r="H46" s="30"/>
    </row>
    <row r="47" spans="1:8" ht="11.25" customHeight="1">
      <c r="A47" s="28"/>
      <c r="B47" s="27"/>
      <c r="C47" s="28"/>
      <c r="D47" s="28" t="s">
        <v>75</v>
      </c>
      <c r="E47" s="29">
        <v>200000</v>
      </c>
      <c r="F47" s="30"/>
      <c r="G47" s="29"/>
      <c r="H47" s="30"/>
    </row>
    <row r="48" spans="1:8" ht="11.25" customHeight="1">
      <c r="A48" s="28"/>
      <c r="B48" s="27"/>
      <c r="C48" s="28"/>
      <c r="D48" s="28" t="s">
        <v>74</v>
      </c>
      <c r="E48" s="29">
        <v>300000</v>
      </c>
      <c r="F48" s="30"/>
      <c r="G48" s="29"/>
      <c r="H48" s="30"/>
    </row>
    <row r="49" spans="1:8" ht="11.25" customHeight="1">
      <c r="A49" s="28"/>
      <c r="B49" s="27"/>
      <c r="C49" s="28"/>
      <c r="D49" s="28" t="s">
        <v>76</v>
      </c>
      <c r="E49" s="29">
        <v>300000</v>
      </c>
      <c r="F49" s="30"/>
      <c r="G49" s="29"/>
      <c r="H49" s="30"/>
    </row>
    <row r="50" spans="1:8" ht="11.25" customHeight="1">
      <c r="A50" s="28"/>
      <c r="B50" s="27"/>
      <c r="C50" s="28"/>
      <c r="D50" s="28" t="s">
        <v>77</v>
      </c>
      <c r="E50" s="29">
        <v>500000</v>
      </c>
      <c r="F50" s="30"/>
      <c r="G50" s="29"/>
      <c r="H50" s="30" t="s">
        <v>109</v>
      </c>
    </row>
    <row r="51" spans="1:8" ht="11.25" customHeight="1">
      <c r="A51" s="28"/>
      <c r="B51" s="27"/>
      <c r="C51" s="28"/>
      <c r="D51" s="28" t="s">
        <v>89</v>
      </c>
      <c r="E51" s="32">
        <f>'予算案①　090602理事会'!I39</f>
        <v>2838555</v>
      </c>
      <c r="F51" s="29"/>
      <c r="G51" s="29"/>
      <c r="H51" s="30"/>
    </row>
    <row r="52" spans="1:8" ht="11.25" customHeight="1">
      <c r="A52" s="28"/>
      <c r="B52" s="27"/>
      <c r="C52" s="28" t="s">
        <v>57</v>
      </c>
      <c r="D52" s="28"/>
      <c r="E52" s="38">
        <f>F52-SUM(E39:E51)</f>
        <v>896852.0509324148</v>
      </c>
      <c r="F52" s="32">
        <f>'予算案①　090602理事会'!H39+'予算案①　090602理事会'!I39+'予算案①　090602理事会'!J53</f>
        <v>16192775</v>
      </c>
      <c r="G52" s="30"/>
      <c r="H52" s="30"/>
    </row>
    <row r="53" spans="1:8" ht="11.25" customHeight="1">
      <c r="A53" s="28"/>
      <c r="B53" s="27"/>
      <c r="C53" s="28" t="s">
        <v>58</v>
      </c>
      <c r="D53" s="28"/>
      <c r="E53" s="32"/>
      <c r="F53" s="32"/>
      <c r="G53" s="32">
        <f>F37+F52</f>
        <v>96618500</v>
      </c>
      <c r="H53" s="30"/>
    </row>
    <row r="54" spans="1:8" ht="11.25" customHeight="1">
      <c r="A54" s="28"/>
      <c r="B54" s="27"/>
      <c r="C54" s="28" t="s">
        <v>59</v>
      </c>
      <c r="D54" s="28"/>
      <c r="E54" s="29"/>
      <c r="F54" s="29"/>
      <c r="G54" s="29">
        <f>G28-G53</f>
        <v>2181500</v>
      </c>
      <c r="H54" s="30"/>
    </row>
    <row r="55" spans="1:8" ht="11.25" customHeight="1">
      <c r="A55" s="28"/>
      <c r="B55" s="27"/>
      <c r="C55" s="28"/>
      <c r="D55" s="28"/>
      <c r="E55" s="29"/>
      <c r="F55" s="29"/>
      <c r="G55" s="29"/>
      <c r="H55" s="30"/>
    </row>
    <row r="56" spans="1:8" ht="11.25" customHeight="1">
      <c r="A56" s="28"/>
      <c r="B56" s="27" t="s">
        <v>60</v>
      </c>
      <c r="C56" s="28"/>
      <c r="D56" s="28"/>
      <c r="E56" s="29"/>
      <c r="F56" s="29"/>
      <c r="G56" s="29"/>
      <c r="H56" s="30"/>
    </row>
    <row r="57" spans="1:8" ht="11.25" customHeight="1">
      <c r="A57" s="28"/>
      <c r="B57" s="27"/>
      <c r="C57" s="28" t="s">
        <v>61</v>
      </c>
      <c r="D57" s="28"/>
      <c r="E57" s="29"/>
      <c r="F57" s="29">
        <v>0</v>
      </c>
      <c r="G57" s="29"/>
      <c r="H57" s="30"/>
    </row>
    <row r="58" spans="1:8" ht="11.25" customHeight="1">
      <c r="A58" s="28"/>
      <c r="B58" s="27"/>
      <c r="C58" s="28" t="s">
        <v>62</v>
      </c>
      <c r="D58" s="28"/>
      <c r="E58" s="29"/>
      <c r="F58" s="29">
        <v>0</v>
      </c>
      <c r="G58" s="29"/>
      <c r="H58" s="30"/>
    </row>
    <row r="59" spans="1:8" ht="11.25" customHeight="1">
      <c r="A59" s="28"/>
      <c r="B59" s="27"/>
      <c r="C59" s="28" t="s">
        <v>63</v>
      </c>
      <c r="D59" s="28"/>
      <c r="E59" s="34"/>
      <c r="F59" s="29"/>
      <c r="G59" s="29">
        <v>0</v>
      </c>
      <c r="H59" s="30"/>
    </row>
    <row r="60" spans="1:8" ht="11.25" customHeight="1">
      <c r="A60" s="28"/>
      <c r="B60" s="27"/>
      <c r="C60" s="28"/>
      <c r="D60" s="28"/>
      <c r="E60" s="29"/>
      <c r="F60" s="29"/>
      <c r="G60" s="29"/>
      <c r="H60" s="30"/>
    </row>
    <row r="61" spans="2:8" ht="11.25" customHeight="1">
      <c r="B61" s="27" t="s">
        <v>64</v>
      </c>
      <c r="C61" s="28"/>
      <c r="D61" s="28"/>
      <c r="E61" s="29"/>
      <c r="F61" s="29"/>
      <c r="G61" s="29"/>
      <c r="H61" s="30"/>
    </row>
    <row r="62" spans="2:8" ht="11.25" customHeight="1">
      <c r="B62" s="27"/>
      <c r="C62" s="28" t="s">
        <v>65</v>
      </c>
      <c r="D62" s="28"/>
      <c r="E62" s="29"/>
      <c r="F62" s="29">
        <v>0</v>
      </c>
      <c r="G62" s="29"/>
      <c r="H62" s="30"/>
    </row>
    <row r="63" spans="2:8" ht="11.25" customHeight="1">
      <c r="B63" s="27"/>
      <c r="C63" s="28" t="s">
        <v>66</v>
      </c>
      <c r="D63" s="28"/>
      <c r="E63" s="32"/>
      <c r="F63" s="32">
        <v>0</v>
      </c>
      <c r="G63" s="32">
        <v>0</v>
      </c>
      <c r="H63" s="30"/>
    </row>
    <row r="64" spans="2:8" ht="11.25" customHeight="1">
      <c r="B64" s="27"/>
      <c r="C64" s="28" t="s">
        <v>67</v>
      </c>
      <c r="D64" s="28"/>
      <c r="E64" s="29"/>
      <c r="F64" s="29"/>
      <c r="G64" s="29">
        <v>0</v>
      </c>
      <c r="H64" s="30"/>
    </row>
    <row r="65" spans="2:8" ht="11.25" customHeight="1">
      <c r="B65" s="27"/>
      <c r="C65" s="28"/>
      <c r="D65" s="28"/>
      <c r="E65" s="29"/>
      <c r="F65" s="29"/>
      <c r="G65" s="29"/>
      <c r="H65" s="30"/>
    </row>
    <row r="66" spans="2:8" ht="11.25" customHeight="1">
      <c r="B66" s="27" t="s">
        <v>17</v>
      </c>
      <c r="C66" s="28"/>
      <c r="D66" s="28"/>
      <c r="E66" s="29"/>
      <c r="F66" s="29"/>
      <c r="G66" s="32">
        <f>G54</f>
        <v>2181500</v>
      </c>
      <c r="H66" s="30"/>
    </row>
    <row r="67" spans="2:8" ht="11.25" customHeight="1">
      <c r="B67" s="27" t="s">
        <v>18</v>
      </c>
      <c r="C67" s="28"/>
      <c r="D67" s="28"/>
      <c r="E67" s="32"/>
      <c r="F67" s="32"/>
      <c r="G67" s="110">
        <f>'予算案①　090602理事会'!K58</f>
        <v>14215680</v>
      </c>
      <c r="H67" s="30"/>
    </row>
    <row r="68" spans="2:8" ht="11.25" customHeight="1">
      <c r="B68" s="35" t="s">
        <v>19</v>
      </c>
      <c r="C68" s="36"/>
      <c r="D68" s="36"/>
      <c r="E68" s="32"/>
      <c r="F68" s="32"/>
      <c r="G68" s="112">
        <f>'予算案①　090602理事会'!K59</f>
        <v>16397180</v>
      </c>
      <c r="H68" s="37"/>
    </row>
    <row r="70" spans="2:7" ht="10.5" customHeight="1">
      <c r="B70" s="23" t="s">
        <v>90</v>
      </c>
      <c r="E70" s="111" t="s">
        <v>103</v>
      </c>
      <c r="F70" s="111" t="s">
        <v>104</v>
      </c>
      <c r="G70" s="111"/>
    </row>
    <row r="71" spans="4:7" ht="10.5" customHeight="1">
      <c r="D71" s="23" t="s">
        <v>105</v>
      </c>
      <c r="E71" s="24">
        <v>70069440</v>
      </c>
      <c r="F71" s="24">
        <f>G28</f>
        <v>98800000</v>
      </c>
      <c r="G71" s="111"/>
    </row>
    <row r="72" spans="4:6" ht="10.5" customHeight="1">
      <c r="D72" s="23" t="s">
        <v>102</v>
      </c>
      <c r="E72" s="23">
        <v>68528933</v>
      </c>
      <c r="F72" s="23">
        <f>G53</f>
        <v>96618500</v>
      </c>
    </row>
    <row r="73" spans="4:8" ht="10.5" customHeight="1">
      <c r="D73" s="23" t="s">
        <v>106</v>
      </c>
      <c r="E73" s="23">
        <v>46114120</v>
      </c>
      <c r="F73" s="23">
        <f>F72*(E73/E72)</f>
        <v>65015999.93129909</v>
      </c>
      <c r="H73" s="23" t="s">
        <v>110</v>
      </c>
    </row>
    <row r="74" spans="4:8" ht="10.5" customHeight="1">
      <c r="D74" s="23" t="s">
        <v>107</v>
      </c>
      <c r="E74" s="23">
        <v>4083548</v>
      </c>
      <c r="F74" s="23">
        <f>F73*(E74/E73)</f>
        <v>5757367.949067585</v>
      </c>
      <c r="H74" s="23" t="s">
        <v>111</v>
      </c>
    </row>
  </sheetData>
  <sheetProtection/>
  <mergeCells count="4">
    <mergeCell ref="A2:I2"/>
    <mergeCell ref="A4:I4"/>
    <mergeCell ref="B7:D7"/>
    <mergeCell ref="E7:G7"/>
  </mergeCells>
  <printOptions/>
  <pageMargins left="0.49" right="0.31" top="0.39" bottom="0.44" header="0.25" footer="0.23"/>
  <pageSetup firstPageNumber="9" useFirstPageNumber="1" horizontalDpi="96" verticalDpi="96" orientation="portrait" paperSize="9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="90" zoomScaleNormal="9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2" sqref="F2"/>
    </sheetView>
  </sheetViews>
  <sheetFormatPr defaultColWidth="9.00390625" defaultRowHeight="12.75" customHeight="1"/>
  <cols>
    <col min="1" max="1" width="2.50390625" style="3" customWidth="1"/>
    <col min="2" max="2" width="2.00390625" style="3" customWidth="1"/>
    <col min="3" max="3" width="3.75390625" style="13" customWidth="1"/>
    <col min="4" max="4" width="3.50390625" style="14" customWidth="1"/>
    <col min="5" max="5" width="19.625" style="3" customWidth="1"/>
    <col min="6" max="6" width="12.25390625" style="15" customWidth="1"/>
    <col min="7" max="8" width="10.00390625" style="6" customWidth="1"/>
    <col min="9" max="9" width="8.125" style="6" customWidth="1"/>
    <col min="10" max="10" width="10.50390625" style="6" customWidth="1"/>
    <col min="11" max="11" width="11.125" style="16" customWidth="1"/>
    <col min="12" max="12" width="1.37890625" style="3" customWidth="1"/>
    <col min="13" max="15" width="9.00390625" style="3" customWidth="1"/>
    <col min="16" max="16" width="11.25390625" style="3" customWidth="1"/>
    <col min="17" max="16384" width="9.00390625" style="3" customWidth="1"/>
  </cols>
  <sheetData>
    <row r="1" spans="2:11" s="4" customFormat="1" ht="19.5" customHeight="1">
      <c r="B1" s="135" t="s">
        <v>91</v>
      </c>
      <c r="C1" s="120"/>
      <c r="D1" s="120"/>
      <c r="E1" s="120"/>
      <c r="F1" s="120"/>
      <c r="G1" s="120"/>
      <c r="H1" s="120"/>
      <c r="I1" s="120"/>
      <c r="J1" s="120"/>
      <c r="K1" s="120"/>
    </row>
    <row r="2" spans="3:11" s="1" customFormat="1" ht="15.75" customHeight="1">
      <c r="C2" s="5"/>
      <c r="D2" s="7"/>
      <c r="F2" s="8" t="s">
        <v>92</v>
      </c>
      <c r="K2" s="9" t="s">
        <v>90</v>
      </c>
    </row>
    <row r="3" spans="3:11" s="1" customFormat="1" ht="12.75" customHeight="1">
      <c r="C3" s="5"/>
      <c r="D3" s="7"/>
      <c r="F3" s="10"/>
      <c r="K3" s="9"/>
    </row>
    <row r="4" spans="2:11" s="1" customFormat="1" ht="19.5" customHeight="1" thickBot="1">
      <c r="B4" s="1" t="s">
        <v>1</v>
      </c>
      <c r="C4" s="5"/>
      <c r="D4" s="7"/>
      <c r="F4" s="10"/>
      <c r="K4" s="11" t="s">
        <v>2</v>
      </c>
    </row>
    <row r="5" spans="2:11" s="1" customFormat="1" ht="12.75" customHeight="1">
      <c r="B5" s="121" t="s">
        <v>3</v>
      </c>
      <c r="C5" s="122"/>
      <c r="D5" s="122"/>
      <c r="E5" s="123"/>
      <c r="F5" s="127" t="s">
        <v>22</v>
      </c>
      <c r="G5" s="129" t="s">
        <v>23</v>
      </c>
      <c r="H5" s="130"/>
      <c r="I5" s="131"/>
      <c r="J5" s="132"/>
      <c r="K5" s="133" t="s">
        <v>4</v>
      </c>
    </row>
    <row r="6" spans="2:11" s="1" customFormat="1" ht="12.75" customHeight="1" thickBot="1">
      <c r="B6" s="124"/>
      <c r="C6" s="125"/>
      <c r="D6" s="125"/>
      <c r="E6" s="126"/>
      <c r="F6" s="128"/>
      <c r="G6" s="18" t="s">
        <v>30</v>
      </c>
      <c r="H6" s="19" t="s">
        <v>31</v>
      </c>
      <c r="I6" s="100" t="s">
        <v>32</v>
      </c>
      <c r="J6" s="106" t="s">
        <v>5</v>
      </c>
      <c r="K6" s="134"/>
    </row>
    <row r="7" spans="2:11" s="1" customFormat="1" ht="12.75" customHeight="1">
      <c r="B7" s="39" t="s">
        <v>24</v>
      </c>
      <c r="C7" s="40"/>
      <c r="D7" s="41"/>
      <c r="E7" s="42"/>
      <c r="F7" s="43"/>
      <c r="G7" s="44"/>
      <c r="H7" s="45"/>
      <c r="I7" s="101"/>
      <c r="J7" s="107"/>
      <c r="K7" s="46"/>
    </row>
    <row r="8" spans="2:11" s="2" customFormat="1" ht="12.75" customHeight="1">
      <c r="B8" s="47"/>
      <c r="C8" s="48" t="s">
        <v>85</v>
      </c>
      <c r="D8" s="49"/>
      <c r="E8" s="50"/>
      <c r="F8" s="51"/>
      <c r="G8" s="52"/>
      <c r="H8" s="53"/>
      <c r="I8" s="102"/>
      <c r="J8" s="108"/>
      <c r="K8" s="56"/>
    </row>
    <row r="9" spans="2:15" s="1" customFormat="1" ht="12.75" customHeight="1">
      <c r="B9" s="57"/>
      <c r="C9" s="58" t="s">
        <v>25</v>
      </c>
      <c r="D9" s="59"/>
      <c r="E9" s="60"/>
      <c r="F9" s="61"/>
      <c r="G9" s="62"/>
      <c r="H9" s="63"/>
      <c r="I9" s="103"/>
      <c r="J9" s="108"/>
      <c r="K9" s="56"/>
      <c r="M9" s="1" t="s">
        <v>96</v>
      </c>
      <c r="O9" s="1" t="s">
        <v>97</v>
      </c>
    </row>
    <row r="10" spans="2:15" s="1" customFormat="1" ht="12.75" customHeight="1">
      <c r="B10" s="57"/>
      <c r="C10" s="58"/>
      <c r="D10" s="59" t="s">
        <v>8</v>
      </c>
      <c r="E10" s="65" t="s">
        <v>94</v>
      </c>
      <c r="F10" s="61">
        <f>'[1]09年度事業計画 (希望値)'!$K$39+'[1]09年度事業計画 (希望値)'!$K$45</f>
        <v>1200000</v>
      </c>
      <c r="G10" s="62">
        <f>J10*0.85</f>
        <v>969000</v>
      </c>
      <c r="H10" s="63">
        <f>J10*0.12</f>
        <v>136800</v>
      </c>
      <c r="I10" s="103">
        <f>J10*0.03</f>
        <v>34200</v>
      </c>
      <c r="J10" s="108">
        <f>'[1]09年度事業計画 (希望値)'!$M$39+'[1]09年度事業計画 (希望値)'!$M$45</f>
        <v>1140000</v>
      </c>
      <c r="K10" s="56">
        <f>F10-J10</f>
        <v>60000</v>
      </c>
      <c r="M10" s="20">
        <f>F10+F15+F20+F25+F30</f>
        <v>4200000</v>
      </c>
      <c r="O10" s="20">
        <f>J10+J15+J20+J25+J30+J35</f>
        <v>4035000</v>
      </c>
    </row>
    <row r="11" spans="2:13" s="1" customFormat="1" ht="12.75" customHeight="1">
      <c r="B11" s="57"/>
      <c r="C11" s="58"/>
      <c r="D11" s="59" t="s">
        <v>35</v>
      </c>
      <c r="E11" s="65" t="s">
        <v>86</v>
      </c>
      <c r="F11" s="66">
        <f>'[1]09年度事業計画 (希望値)'!$K$48</f>
        <v>5270000</v>
      </c>
      <c r="G11" s="62">
        <f>J11*0.85</f>
        <v>4479500</v>
      </c>
      <c r="H11" s="63">
        <f>J11*0.12</f>
        <v>632400</v>
      </c>
      <c r="I11" s="103">
        <f>J11*0.03</f>
        <v>158100</v>
      </c>
      <c r="J11" s="108">
        <f>'[1]09年度事業計画 (希望値)'!$M$48</f>
        <v>5270000</v>
      </c>
      <c r="K11" s="56">
        <f>F11-J11</f>
        <v>0</v>
      </c>
      <c r="M11" s="20"/>
    </row>
    <row r="12" spans="2:13" s="1" customFormat="1" ht="12.75" customHeight="1">
      <c r="B12" s="57"/>
      <c r="C12" s="58"/>
      <c r="D12" s="59" t="s">
        <v>12</v>
      </c>
      <c r="E12" s="65" t="s">
        <v>87</v>
      </c>
      <c r="F12" s="61">
        <f>'[1]09年度事業計画 (希望値)'!$K$52</f>
        <v>1170000</v>
      </c>
      <c r="G12" s="62">
        <f>J12*0.85</f>
        <v>944775</v>
      </c>
      <c r="H12" s="63">
        <f>J12*0.12</f>
        <v>133380</v>
      </c>
      <c r="I12" s="103">
        <f>J12*0.03</f>
        <v>33345</v>
      </c>
      <c r="J12" s="108">
        <f>'[1]09年度事業計画 (希望値)'!$M$52</f>
        <v>1111500</v>
      </c>
      <c r="K12" s="56">
        <f>F12-J12</f>
        <v>58500</v>
      </c>
      <c r="M12" s="20"/>
    </row>
    <row r="13" spans="2:13" s="1" customFormat="1" ht="12.75" customHeight="1">
      <c r="B13" s="57"/>
      <c r="C13" s="58"/>
      <c r="D13" s="59"/>
      <c r="E13" s="50" t="s">
        <v>0</v>
      </c>
      <c r="F13" s="61">
        <f>SUM(F10:F12)</f>
        <v>7640000</v>
      </c>
      <c r="G13" s="67">
        <f>SUM(G10:G12)</f>
        <v>6393275</v>
      </c>
      <c r="H13" s="68">
        <f>SUM(H10:H12)</f>
        <v>902580</v>
      </c>
      <c r="I13" s="104">
        <f>SUM(I10:I12)</f>
        <v>225645</v>
      </c>
      <c r="J13" s="61">
        <f>SUM(J10:J12)</f>
        <v>7521500</v>
      </c>
      <c r="K13" s="56">
        <f>F13-J13</f>
        <v>118500</v>
      </c>
      <c r="M13" s="20"/>
    </row>
    <row r="14" spans="2:15" s="1" customFormat="1" ht="12.75" customHeight="1">
      <c r="B14" s="57"/>
      <c r="C14" s="58" t="s">
        <v>26</v>
      </c>
      <c r="D14" s="59"/>
      <c r="E14" s="60"/>
      <c r="F14" s="61"/>
      <c r="G14" s="62"/>
      <c r="H14" s="63"/>
      <c r="I14" s="103"/>
      <c r="J14" s="108"/>
      <c r="K14" s="56"/>
      <c r="M14" s="20" t="s">
        <v>98</v>
      </c>
      <c r="O14" s="1" t="s">
        <v>99</v>
      </c>
    </row>
    <row r="15" spans="2:15" s="1" customFormat="1" ht="12.75" customHeight="1">
      <c r="B15" s="57"/>
      <c r="C15" s="58"/>
      <c r="D15" s="59" t="s">
        <v>8</v>
      </c>
      <c r="E15" s="65" t="s">
        <v>94</v>
      </c>
      <c r="F15" s="61">
        <f>'[1]09年度事業計画 (希望値)'!$K$57+'[1]09年度事業計画 (希望値)'!$K$60</f>
        <v>900000</v>
      </c>
      <c r="G15" s="62">
        <f>J15*0.85</f>
        <v>739500</v>
      </c>
      <c r="H15" s="63">
        <f>J15*0.12</f>
        <v>104400</v>
      </c>
      <c r="I15" s="103">
        <f>J15*0.03</f>
        <v>26100</v>
      </c>
      <c r="J15" s="108">
        <f>'[1]09年度事業計画 (希望値)'!$M$56+'[1]09年度事業計画 (希望値)'!$M$60</f>
        <v>870000</v>
      </c>
      <c r="K15" s="56">
        <f>F15-J15</f>
        <v>30000</v>
      </c>
      <c r="M15" s="20">
        <f>F12+F17+F22+F27+F32+F37</f>
        <v>15930000</v>
      </c>
      <c r="O15" s="20">
        <f>J12+J17+J22+J27+J32+J37</f>
        <v>14914500</v>
      </c>
    </row>
    <row r="16" spans="2:13" s="1" customFormat="1" ht="12.75" customHeight="1">
      <c r="B16" s="57"/>
      <c r="C16" s="58"/>
      <c r="D16" s="59" t="s">
        <v>35</v>
      </c>
      <c r="E16" s="65" t="s">
        <v>86</v>
      </c>
      <c r="F16" s="66">
        <f>'[2]09年度事業計画 (希望値)'!$K$64</f>
        <v>52380000</v>
      </c>
      <c r="G16" s="62">
        <f>J16*0.85</f>
        <v>44523000</v>
      </c>
      <c r="H16" s="63">
        <f>J16*0.12</f>
        <v>6285600</v>
      </c>
      <c r="I16" s="103">
        <f>J16*0.03</f>
        <v>1571400</v>
      </c>
      <c r="J16" s="108">
        <f>'[2]09年度事業計画 (希望値)'!$M$64</f>
        <v>52380000</v>
      </c>
      <c r="K16" s="56">
        <f>F16-J16</f>
        <v>0</v>
      </c>
      <c r="M16" s="20"/>
    </row>
    <row r="17" spans="2:13" s="1" customFormat="1" ht="12.75" customHeight="1">
      <c r="B17" s="57"/>
      <c r="C17" s="58"/>
      <c r="D17" s="59" t="s">
        <v>12</v>
      </c>
      <c r="E17" s="65" t="s">
        <v>87</v>
      </c>
      <c r="F17" s="61">
        <f>'[1]09年度事業計画 (希望値)'!$K$71</f>
        <v>0</v>
      </c>
      <c r="G17" s="62">
        <f>J17*0.85</f>
        <v>0</v>
      </c>
      <c r="H17" s="63">
        <f>J17*0.12</f>
        <v>0</v>
      </c>
      <c r="I17" s="103">
        <f>J17*0.05</f>
        <v>0</v>
      </c>
      <c r="J17" s="108">
        <f>'[1]09年度事業計画 (希望値)'!$M$71</f>
        <v>0</v>
      </c>
      <c r="K17" s="56">
        <f>F17-J17</f>
        <v>0</v>
      </c>
      <c r="M17" s="20"/>
    </row>
    <row r="18" spans="2:13" s="1" customFormat="1" ht="12.75" customHeight="1">
      <c r="B18" s="57"/>
      <c r="C18" s="58"/>
      <c r="D18" s="70"/>
      <c r="E18" s="50" t="s">
        <v>0</v>
      </c>
      <c r="F18" s="66">
        <f>SUM(F15:F17)</f>
        <v>53280000</v>
      </c>
      <c r="G18" s="62">
        <f>SUM(G15:G17)</f>
        <v>45262500</v>
      </c>
      <c r="H18" s="63">
        <f>SUM(H15:H17)</f>
        <v>6390000</v>
      </c>
      <c r="I18" s="103">
        <f>SUM(I15:I17)</f>
        <v>1597500</v>
      </c>
      <c r="J18" s="66">
        <f>SUM(J15:J17)</f>
        <v>53250000</v>
      </c>
      <c r="K18" s="56">
        <f>F18-J18</f>
        <v>30000</v>
      </c>
      <c r="M18" s="20"/>
    </row>
    <row r="19" spans="2:13" s="1" customFormat="1" ht="12.75" customHeight="1">
      <c r="B19" s="57"/>
      <c r="C19" s="58" t="s">
        <v>27</v>
      </c>
      <c r="D19" s="59"/>
      <c r="E19" s="60"/>
      <c r="F19" s="61"/>
      <c r="G19" s="62"/>
      <c r="H19" s="63"/>
      <c r="I19" s="103"/>
      <c r="J19" s="108"/>
      <c r="K19" s="56"/>
      <c r="M19" s="20"/>
    </row>
    <row r="20" spans="2:13" s="1" customFormat="1" ht="12.75" customHeight="1">
      <c r="B20" s="57"/>
      <c r="C20" s="58"/>
      <c r="D20" s="59" t="s">
        <v>8</v>
      </c>
      <c r="E20" s="65" t="s">
        <v>94</v>
      </c>
      <c r="F20" s="61">
        <f>'[1]09年度事業計画 (希望値)'!$K$76+'[1]09年度事業計画 (希望値)'!$K$89</f>
        <v>400000</v>
      </c>
      <c r="G20" s="62">
        <f>J20*0.85</f>
        <v>340000</v>
      </c>
      <c r="H20" s="63">
        <f>J20*0.12</f>
        <v>48000</v>
      </c>
      <c r="I20" s="103">
        <f>J20*0.03</f>
        <v>12000</v>
      </c>
      <c r="J20" s="108">
        <f>'[1]09年度事業計画 (希望値)'!$M$76+'[1]09年度事業計画 (希望値)'!$M$89</f>
        <v>400000</v>
      </c>
      <c r="K20" s="56">
        <f>F20-J20</f>
        <v>0</v>
      </c>
      <c r="M20" s="20"/>
    </row>
    <row r="21" spans="2:13" s="1" customFormat="1" ht="12.75" customHeight="1">
      <c r="B21" s="57"/>
      <c r="C21" s="58"/>
      <c r="D21" s="59" t="s">
        <v>35</v>
      </c>
      <c r="E21" s="65" t="s">
        <v>86</v>
      </c>
      <c r="F21" s="66">
        <f>'[1]09年度事業計画 (希望値)'!$K$93</f>
        <v>3690000</v>
      </c>
      <c r="G21" s="62">
        <f>J21*0.85</f>
        <v>3136500</v>
      </c>
      <c r="H21" s="63">
        <f>J21*0.12</f>
        <v>442800</v>
      </c>
      <c r="I21" s="103">
        <f>J21*0.03</f>
        <v>110700</v>
      </c>
      <c r="J21" s="108">
        <f>'[1]09年度事業計画 (希望値)'!$M$93</f>
        <v>3690000</v>
      </c>
      <c r="K21" s="56">
        <f>F21-J21</f>
        <v>0</v>
      </c>
      <c r="M21" s="20"/>
    </row>
    <row r="22" spans="2:13" s="1" customFormat="1" ht="12.75" customHeight="1">
      <c r="B22" s="57"/>
      <c r="C22" s="58"/>
      <c r="D22" s="59" t="s">
        <v>12</v>
      </c>
      <c r="E22" s="65" t="s">
        <v>87</v>
      </c>
      <c r="F22" s="61">
        <f>'[1]09年度事業計画 (希望値)'!$K$97</f>
        <v>3000000</v>
      </c>
      <c r="G22" s="62">
        <f>J22*0.85</f>
        <v>2422500</v>
      </c>
      <c r="H22" s="63">
        <f>J22*0.12</f>
        <v>342000</v>
      </c>
      <c r="I22" s="103">
        <f>J22*0.03</f>
        <v>85500</v>
      </c>
      <c r="J22" s="108">
        <f>'[1]09年度事業計画 (希望値)'!$M$97</f>
        <v>2850000</v>
      </c>
      <c r="K22" s="56">
        <f>F22-J22</f>
        <v>150000</v>
      </c>
      <c r="M22" s="20"/>
    </row>
    <row r="23" spans="2:13" s="1" customFormat="1" ht="12.75" customHeight="1">
      <c r="B23" s="57"/>
      <c r="C23" s="58"/>
      <c r="D23" s="70"/>
      <c r="E23" s="50" t="s">
        <v>0</v>
      </c>
      <c r="F23" s="66">
        <f>SUM(F20:F22)</f>
        <v>7090000</v>
      </c>
      <c r="G23" s="62">
        <f>SUM(G20:G22)</f>
        <v>5899000</v>
      </c>
      <c r="H23" s="63">
        <f>SUM(H20:H22)</f>
        <v>832800</v>
      </c>
      <c r="I23" s="103">
        <f>SUM(I20:I22)</f>
        <v>208200</v>
      </c>
      <c r="J23" s="66">
        <f>SUM(J20:J22)</f>
        <v>6940000</v>
      </c>
      <c r="K23" s="56">
        <f>F23-J23</f>
        <v>150000</v>
      </c>
      <c r="M23" s="20"/>
    </row>
    <row r="24" spans="2:13" s="1" customFormat="1" ht="12.75" customHeight="1">
      <c r="B24" s="57"/>
      <c r="C24" s="58" t="s">
        <v>28</v>
      </c>
      <c r="D24" s="59"/>
      <c r="E24" s="109"/>
      <c r="F24" s="61"/>
      <c r="G24" s="62"/>
      <c r="H24" s="63"/>
      <c r="I24" s="103"/>
      <c r="J24" s="108"/>
      <c r="K24" s="56"/>
      <c r="M24" s="20"/>
    </row>
    <row r="25" spans="2:13" s="1" customFormat="1" ht="12.75" customHeight="1">
      <c r="B25" s="57"/>
      <c r="C25" s="58"/>
      <c r="D25" s="59" t="s">
        <v>8</v>
      </c>
      <c r="E25" s="65" t="s">
        <v>94</v>
      </c>
      <c r="F25" s="61">
        <f>'[1]09年度事業計画 (希望値)'!$K$102+'[1]09年度事業計画 (希望値)'!$K$104</f>
        <v>1000000</v>
      </c>
      <c r="G25" s="62">
        <f>J25*0.85</f>
        <v>807500</v>
      </c>
      <c r="H25" s="63">
        <f>J25*0.12</f>
        <v>114000</v>
      </c>
      <c r="I25" s="103">
        <f>J25*0.03</f>
        <v>28500</v>
      </c>
      <c r="J25" s="108">
        <f>'[1]09年度事業計画 (希望値)'!$M$102+'[1]09年度事業計画 (希望値)'!$M$104</f>
        <v>950000</v>
      </c>
      <c r="K25" s="56">
        <f>F25-J25</f>
        <v>50000</v>
      </c>
      <c r="M25" s="20"/>
    </row>
    <row r="26" spans="2:13" s="1" customFormat="1" ht="12.75" customHeight="1">
      <c r="B26" s="57"/>
      <c r="C26" s="58"/>
      <c r="D26" s="59" t="s">
        <v>35</v>
      </c>
      <c r="E26" s="65" t="s">
        <v>86</v>
      </c>
      <c r="F26" s="66">
        <f>'[1]09年度事業計画 (希望値)'!$K$108</f>
        <v>1129000</v>
      </c>
      <c r="G26" s="62">
        <f>J26*0.85</f>
        <v>959650</v>
      </c>
      <c r="H26" s="63">
        <f>J26*0.12</f>
        <v>135480</v>
      </c>
      <c r="I26" s="103">
        <f>J26*0.03</f>
        <v>33870</v>
      </c>
      <c r="J26" s="108">
        <f>'[1]09年度事業計画 (希望値)'!$M$108</f>
        <v>1129000</v>
      </c>
      <c r="K26" s="56">
        <f>F26-J26</f>
        <v>0</v>
      </c>
      <c r="M26" s="20"/>
    </row>
    <row r="27" spans="2:13" s="1" customFormat="1" ht="12.75" customHeight="1">
      <c r="B27" s="57"/>
      <c r="C27" s="58"/>
      <c r="D27" s="59" t="s">
        <v>12</v>
      </c>
      <c r="E27" s="65" t="s">
        <v>87</v>
      </c>
      <c r="F27" s="61">
        <f>'[1]09年度事業計画 (希望値)'!$K$110</f>
        <v>4300000</v>
      </c>
      <c r="G27" s="62">
        <f>J27*0.85</f>
        <v>3472250</v>
      </c>
      <c r="H27" s="63">
        <f>J27*0.12</f>
        <v>490200</v>
      </c>
      <c r="I27" s="103">
        <f>J27*0.03</f>
        <v>122550</v>
      </c>
      <c r="J27" s="108">
        <f>'[1]09年度事業計画 (希望値)'!$M$110</f>
        <v>4085000</v>
      </c>
      <c r="K27" s="56">
        <f>F27-J27</f>
        <v>215000</v>
      </c>
      <c r="M27" s="20"/>
    </row>
    <row r="28" spans="2:13" s="1" customFormat="1" ht="12.75" customHeight="1">
      <c r="B28" s="57"/>
      <c r="C28" s="58"/>
      <c r="D28" s="59"/>
      <c r="E28" s="50" t="s">
        <v>0</v>
      </c>
      <c r="F28" s="61">
        <f>SUM(F25:F27)</f>
        <v>6429000</v>
      </c>
      <c r="G28" s="67">
        <f>SUM(G25:G27)</f>
        <v>5239400</v>
      </c>
      <c r="H28" s="68">
        <f>SUM(H25:H27)</f>
        <v>739680</v>
      </c>
      <c r="I28" s="104">
        <f>SUM(I25:I27)</f>
        <v>184920</v>
      </c>
      <c r="J28" s="61">
        <f>SUM(J25:J27)</f>
        <v>6164000</v>
      </c>
      <c r="K28" s="56">
        <f>F28-J28</f>
        <v>265000</v>
      </c>
      <c r="M28" s="20"/>
    </row>
    <row r="29" spans="2:13" s="1" customFormat="1" ht="12.75" customHeight="1">
      <c r="B29" s="57"/>
      <c r="C29" s="58" t="s">
        <v>34</v>
      </c>
      <c r="D29" s="59"/>
      <c r="E29" s="60"/>
      <c r="F29" s="61"/>
      <c r="G29" s="62"/>
      <c r="H29" s="63"/>
      <c r="I29" s="103"/>
      <c r="J29" s="108"/>
      <c r="K29" s="56"/>
      <c r="M29" s="20"/>
    </row>
    <row r="30" spans="2:13" s="1" customFormat="1" ht="12.75" customHeight="1">
      <c r="B30" s="57"/>
      <c r="C30" s="58"/>
      <c r="D30" s="59" t="s">
        <v>8</v>
      </c>
      <c r="E30" s="65" t="s">
        <v>94</v>
      </c>
      <c r="F30" s="61">
        <f>'[1]09年度事業計画 (希望値)'!$K$115+'[1]09年度事業計画 (希望値)'!$K$125</f>
        <v>700000</v>
      </c>
      <c r="G30" s="62">
        <f>J30*0.85</f>
        <v>573750</v>
      </c>
      <c r="H30" s="63">
        <f>J30*0.12</f>
        <v>81000</v>
      </c>
      <c r="I30" s="103">
        <f>J30*0.03</f>
        <v>20250</v>
      </c>
      <c r="J30" s="108">
        <f>'[1]09年度事業計画 (希望値)'!$M$115+'[1]09年度事業計画 (希望値)'!$M$125</f>
        <v>675000</v>
      </c>
      <c r="K30" s="56">
        <f>F30-J30</f>
        <v>25000</v>
      </c>
      <c r="M30" s="20"/>
    </row>
    <row r="31" spans="2:13" s="1" customFormat="1" ht="12.75" customHeight="1">
      <c r="B31" s="57"/>
      <c r="C31" s="58"/>
      <c r="D31" s="59" t="s">
        <v>35</v>
      </c>
      <c r="E31" s="65" t="s">
        <v>86</v>
      </c>
      <c r="F31" s="66">
        <f>'[2]09年度事業計画 (希望値)'!$K$129</f>
        <v>13200000</v>
      </c>
      <c r="G31" s="62">
        <f>J31*0.85</f>
        <v>11220000</v>
      </c>
      <c r="H31" s="63">
        <f>J31*0.12</f>
        <v>1584000</v>
      </c>
      <c r="I31" s="103">
        <f>J31*0.03</f>
        <v>396000</v>
      </c>
      <c r="J31" s="108">
        <f>'[2]09年度事業計画 (希望値)'!$M$129</f>
        <v>13200000</v>
      </c>
      <c r="K31" s="56">
        <f aca="true" t="shared" si="0" ref="K31:K39">F31-J31</f>
        <v>0</v>
      </c>
      <c r="M31" s="20"/>
    </row>
    <row r="32" spans="2:13" s="1" customFormat="1" ht="12.75" customHeight="1">
      <c r="B32" s="57"/>
      <c r="C32" s="58"/>
      <c r="D32" s="59" t="s">
        <v>12</v>
      </c>
      <c r="E32" s="65" t="s">
        <v>87</v>
      </c>
      <c r="F32" s="61">
        <f>'[1]09年度事業計画 (希望値)'!$K$133</f>
        <v>6000000</v>
      </c>
      <c r="G32" s="62">
        <f>J32*0.85</f>
        <v>4845000</v>
      </c>
      <c r="H32" s="63">
        <f>J32*0.12</f>
        <v>684000</v>
      </c>
      <c r="I32" s="103">
        <f>J32*0.03</f>
        <v>171000</v>
      </c>
      <c r="J32" s="108">
        <f>'[1]09年度事業計画 (希望値)'!$M$133</f>
        <v>5700000</v>
      </c>
      <c r="K32" s="56">
        <f t="shared" si="0"/>
        <v>300000</v>
      </c>
      <c r="M32" s="20"/>
    </row>
    <row r="33" spans="2:13" s="1" customFormat="1" ht="12.75" customHeight="1">
      <c r="B33" s="57"/>
      <c r="C33" s="58"/>
      <c r="D33" s="59"/>
      <c r="E33" s="50" t="s">
        <v>0</v>
      </c>
      <c r="F33" s="61">
        <f>SUM(F30:F32)</f>
        <v>19900000</v>
      </c>
      <c r="G33" s="67">
        <f>SUM(G30:G32)</f>
        <v>16638750</v>
      </c>
      <c r="H33" s="68">
        <f>SUM(H30:H32)</f>
        <v>2349000</v>
      </c>
      <c r="I33" s="104">
        <f>SUM(I30:I32)</f>
        <v>587250</v>
      </c>
      <c r="J33" s="61">
        <f>SUM(J30:J32)</f>
        <v>19575000</v>
      </c>
      <c r="K33" s="56">
        <f t="shared" si="0"/>
        <v>325000</v>
      </c>
      <c r="M33" s="20"/>
    </row>
    <row r="34" spans="2:13" s="1" customFormat="1" ht="12.75" customHeight="1">
      <c r="B34" s="57"/>
      <c r="C34" s="58" t="s">
        <v>29</v>
      </c>
      <c r="D34" s="59"/>
      <c r="E34" s="60"/>
      <c r="F34" s="61"/>
      <c r="G34" s="62"/>
      <c r="H34" s="63"/>
      <c r="I34" s="103"/>
      <c r="J34" s="108"/>
      <c r="K34" s="56">
        <f t="shared" si="0"/>
        <v>0</v>
      </c>
      <c r="M34" s="20"/>
    </row>
    <row r="35" spans="2:13" s="1" customFormat="1" ht="12.75" customHeight="1">
      <c r="B35" s="57"/>
      <c r="C35" s="58"/>
      <c r="D35" s="59" t="s">
        <v>8</v>
      </c>
      <c r="E35" s="65" t="s">
        <v>94</v>
      </c>
      <c r="F35" s="61">
        <v>0</v>
      </c>
      <c r="G35" s="62">
        <f>J35*0.85</f>
        <v>0</v>
      </c>
      <c r="H35" s="63">
        <f>J35*0.12</f>
        <v>0</v>
      </c>
      <c r="I35" s="103">
        <f>J35*0.05</f>
        <v>0</v>
      </c>
      <c r="J35" s="108">
        <v>0</v>
      </c>
      <c r="K35" s="56">
        <f>F35-J35</f>
        <v>0</v>
      </c>
      <c r="M35" s="20"/>
    </row>
    <row r="36" spans="2:13" s="1" customFormat="1" ht="12.75" customHeight="1">
      <c r="B36" s="57"/>
      <c r="C36" s="58"/>
      <c r="D36" s="59" t="s">
        <v>35</v>
      </c>
      <c r="E36" s="65" t="s">
        <v>86</v>
      </c>
      <c r="F36" s="66">
        <v>0</v>
      </c>
      <c r="G36" s="62">
        <f>J36*0.85</f>
        <v>0</v>
      </c>
      <c r="H36" s="63">
        <f>J36*0.12</f>
        <v>0</v>
      </c>
      <c r="I36" s="103">
        <f>J36*0.05</f>
        <v>0</v>
      </c>
      <c r="J36" s="108">
        <v>0</v>
      </c>
      <c r="K36" s="56">
        <f t="shared" si="0"/>
        <v>0</v>
      </c>
      <c r="M36" s="20"/>
    </row>
    <row r="37" spans="2:13" s="1" customFormat="1" ht="12.75" customHeight="1">
      <c r="B37" s="57"/>
      <c r="C37" s="58"/>
      <c r="D37" s="59" t="s">
        <v>12</v>
      </c>
      <c r="E37" s="65" t="s">
        <v>87</v>
      </c>
      <c r="F37" s="61">
        <f>'[1]09年度事業計画 (希望値)'!$K$136</f>
        <v>1460000</v>
      </c>
      <c r="G37" s="62">
        <f>J37*0.85</f>
        <v>992800</v>
      </c>
      <c r="H37" s="63">
        <f>J37*0.12</f>
        <v>140160</v>
      </c>
      <c r="I37" s="103">
        <f>J37*0.03</f>
        <v>35040</v>
      </c>
      <c r="J37" s="108">
        <f>'[1]09年度事業計画 (希望値)'!$M$136</f>
        <v>1168000</v>
      </c>
      <c r="K37" s="56">
        <f t="shared" si="0"/>
        <v>292000</v>
      </c>
      <c r="M37" s="20"/>
    </row>
    <row r="38" spans="2:13" s="2" customFormat="1" ht="12.75" customHeight="1">
      <c r="B38" s="47"/>
      <c r="C38" s="48"/>
      <c r="D38" s="71"/>
      <c r="E38" s="50" t="s">
        <v>0</v>
      </c>
      <c r="F38" s="51">
        <f>SUM(F35:F37)</f>
        <v>1460000</v>
      </c>
      <c r="G38" s="62">
        <f>J38*0.85</f>
        <v>992800</v>
      </c>
      <c r="H38" s="105">
        <f>SUM(H35:H37)</f>
        <v>140160</v>
      </c>
      <c r="I38" s="105">
        <f>SUM(I35:I37)</f>
        <v>35040</v>
      </c>
      <c r="J38" s="51">
        <f>SUM(J35:J37)</f>
        <v>1168000</v>
      </c>
      <c r="K38" s="56">
        <f t="shared" si="0"/>
        <v>292000</v>
      </c>
      <c r="M38" s="20"/>
    </row>
    <row r="39" spans="2:13" s="2" customFormat="1" ht="12.75" customHeight="1">
      <c r="B39" s="47"/>
      <c r="C39" s="48"/>
      <c r="D39" s="71"/>
      <c r="E39" s="50" t="s">
        <v>20</v>
      </c>
      <c r="F39" s="51">
        <f>F38+F33+F28+F23+F18+F13</f>
        <v>95799000</v>
      </c>
      <c r="G39" s="75">
        <f>G38+G33+G28+G23+G18+G13</f>
        <v>80425725</v>
      </c>
      <c r="H39" s="78">
        <f>H38+H33+H28+H23+H18+H13</f>
        <v>11354220</v>
      </c>
      <c r="I39" s="105">
        <f>I38+I33+I28+I23+I18+I13</f>
        <v>2838555</v>
      </c>
      <c r="J39" s="99">
        <f>J13+J18+J23+J28+J33+J38</f>
        <v>94618500</v>
      </c>
      <c r="K39" s="56">
        <f t="shared" si="0"/>
        <v>1180500</v>
      </c>
      <c r="M39" s="20"/>
    </row>
    <row r="40" spans="2:11" s="1" customFormat="1" ht="12.75" customHeight="1">
      <c r="B40" s="57"/>
      <c r="C40" s="58" t="s">
        <v>6</v>
      </c>
      <c r="D40" s="70"/>
      <c r="E40" s="60"/>
      <c r="F40" s="61"/>
      <c r="G40" s="62"/>
      <c r="H40" s="63"/>
      <c r="I40" s="64"/>
      <c r="J40" s="72"/>
      <c r="K40" s="73"/>
    </row>
    <row r="41" spans="2:11" s="1" customFormat="1" ht="12.75" customHeight="1">
      <c r="B41" s="57"/>
      <c r="C41" s="58" t="s">
        <v>7</v>
      </c>
      <c r="D41" s="70"/>
      <c r="E41" s="60"/>
      <c r="F41" s="61"/>
      <c r="G41" s="62"/>
      <c r="H41" s="63"/>
      <c r="I41" s="64"/>
      <c r="J41" s="72"/>
      <c r="K41" s="73"/>
    </row>
    <row r="42" spans="2:11" s="1" customFormat="1" ht="12.75" customHeight="1">
      <c r="B42" s="57"/>
      <c r="C42" s="58"/>
      <c r="D42" s="59" t="s">
        <v>8</v>
      </c>
      <c r="E42" s="60" t="s">
        <v>9</v>
      </c>
      <c r="F42" s="61">
        <v>30000</v>
      </c>
      <c r="G42" s="62"/>
      <c r="H42" s="63"/>
      <c r="I42" s="64"/>
      <c r="J42" s="72"/>
      <c r="K42" s="73"/>
    </row>
    <row r="43" spans="2:11" s="1" customFormat="1" ht="12.75" customHeight="1">
      <c r="B43" s="57"/>
      <c r="C43" s="58"/>
      <c r="D43" s="59" t="s">
        <v>10</v>
      </c>
      <c r="E43" s="60" t="s">
        <v>11</v>
      </c>
      <c r="F43" s="61">
        <v>700000</v>
      </c>
      <c r="G43" s="62"/>
      <c r="H43" s="63"/>
      <c r="I43" s="64"/>
      <c r="J43" s="72"/>
      <c r="K43" s="73"/>
    </row>
    <row r="44" spans="2:11" s="1" customFormat="1" ht="12.75" customHeight="1">
      <c r="B44" s="57"/>
      <c r="C44" s="58"/>
      <c r="D44" s="59" t="s">
        <v>12</v>
      </c>
      <c r="E44" s="60" t="s">
        <v>13</v>
      </c>
      <c r="F44" s="61">
        <v>120000</v>
      </c>
      <c r="G44" s="62"/>
      <c r="H44" s="63"/>
      <c r="I44" s="64"/>
      <c r="J44" s="72"/>
      <c r="K44" s="73"/>
    </row>
    <row r="45" spans="2:11" s="1" customFormat="1" ht="12.75" customHeight="1">
      <c r="B45" s="57"/>
      <c r="C45" s="58"/>
      <c r="D45" s="59" t="s">
        <v>14</v>
      </c>
      <c r="E45" s="60" t="s">
        <v>15</v>
      </c>
      <c r="F45" s="61">
        <v>150000</v>
      </c>
      <c r="G45" s="62"/>
      <c r="H45" s="63"/>
      <c r="I45" s="64"/>
      <c r="J45" s="72"/>
      <c r="K45" s="73"/>
    </row>
    <row r="46" spans="2:11" s="1" customFormat="1" ht="12.75" customHeight="1">
      <c r="B46" s="57"/>
      <c r="C46" s="58"/>
      <c r="D46" s="59"/>
      <c r="E46" s="50" t="s">
        <v>0</v>
      </c>
      <c r="F46" s="61">
        <f>SUM(F42:F45)</f>
        <v>1000000</v>
      </c>
      <c r="G46" s="62"/>
      <c r="H46" s="63"/>
      <c r="I46" s="64"/>
      <c r="J46" s="72"/>
      <c r="K46" s="56"/>
    </row>
    <row r="47" spans="2:11" s="1" customFormat="1" ht="12.75" customHeight="1">
      <c r="B47" s="57"/>
      <c r="C47" s="58" t="s">
        <v>16</v>
      </c>
      <c r="D47" s="70"/>
      <c r="E47" s="60"/>
      <c r="F47" s="61"/>
      <c r="G47" s="62"/>
      <c r="H47" s="63"/>
      <c r="I47" s="64"/>
      <c r="J47" s="72"/>
      <c r="K47" s="56"/>
    </row>
    <row r="48" spans="2:11" s="2" customFormat="1" ht="12.75" customHeight="1">
      <c r="B48" s="47"/>
      <c r="C48" s="48"/>
      <c r="D48" s="49"/>
      <c r="E48" s="50" t="s">
        <v>0</v>
      </c>
      <c r="F48" s="51">
        <v>2000000</v>
      </c>
      <c r="G48" s="52"/>
      <c r="H48" s="53"/>
      <c r="I48" s="54"/>
      <c r="J48" s="55"/>
      <c r="K48" s="56"/>
    </row>
    <row r="49" spans="2:11" s="2" customFormat="1" ht="12.75" customHeight="1">
      <c r="B49" s="47"/>
      <c r="C49" s="58" t="s">
        <v>33</v>
      </c>
      <c r="D49" s="49"/>
      <c r="E49" s="50"/>
      <c r="F49" s="51"/>
      <c r="G49" s="52"/>
      <c r="H49" s="53"/>
      <c r="I49" s="54"/>
      <c r="J49" s="55"/>
      <c r="K49" s="56"/>
    </row>
    <row r="50" spans="2:11" s="2" customFormat="1" ht="12.75" customHeight="1">
      <c r="B50" s="47"/>
      <c r="C50" s="58"/>
      <c r="D50" s="59" t="s">
        <v>8</v>
      </c>
      <c r="E50" s="74" t="s">
        <v>36</v>
      </c>
      <c r="F50" s="51">
        <v>1000</v>
      </c>
      <c r="G50" s="52"/>
      <c r="H50" s="53"/>
      <c r="I50" s="54"/>
      <c r="J50" s="55"/>
      <c r="K50" s="56"/>
    </row>
    <row r="51" spans="2:11" s="2" customFormat="1" ht="12.75" customHeight="1">
      <c r="B51" s="47"/>
      <c r="C51" s="58"/>
      <c r="D51" s="59" t="s">
        <v>35</v>
      </c>
      <c r="E51" s="74" t="s">
        <v>112</v>
      </c>
      <c r="F51" s="51"/>
      <c r="G51" s="52"/>
      <c r="H51" s="53"/>
      <c r="I51" s="64"/>
      <c r="J51" s="55">
        <v>2000000</v>
      </c>
      <c r="K51" s="56"/>
    </row>
    <row r="52" spans="2:11" s="2" customFormat="1" ht="12.75" customHeight="1">
      <c r="B52" s="47"/>
      <c r="C52" s="58"/>
      <c r="D52" s="59"/>
      <c r="E52" s="50" t="s">
        <v>88</v>
      </c>
      <c r="F52" s="51">
        <f>SUM(F50:F51)</f>
        <v>1000</v>
      </c>
      <c r="G52" s="75"/>
      <c r="H52" s="53"/>
      <c r="I52" s="76"/>
      <c r="J52" s="51">
        <f>SUM(J51:J51)</f>
        <v>2000000</v>
      </c>
      <c r="K52" s="77"/>
    </row>
    <row r="53" spans="2:11" s="2" customFormat="1" ht="12.75" customHeight="1">
      <c r="B53" s="47"/>
      <c r="C53" s="48"/>
      <c r="D53" s="49"/>
      <c r="E53" s="50" t="s">
        <v>21</v>
      </c>
      <c r="F53" s="51">
        <f>F46+F48+F52</f>
        <v>3001000</v>
      </c>
      <c r="G53" s="75"/>
      <c r="H53" s="78"/>
      <c r="I53" s="76"/>
      <c r="J53" s="51">
        <f>J46+J48+J52</f>
        <v>2000000</v>
      </c>
      <c r="K53" s="77">
        <f>F53-J53</f>
        <v>1001000</v>
      </c>
    </row>
    <row r="54" spans="2:11" s="2" customFormat="1" ht="12.75" customHeight="1">
      <c r="B54" s="47"/>
      <c r="C54" s="48"/>
      <c r="D54" s="49"/>
      <c r="E54" s="50"/>
      <c r="F54" s="51"/>
      <c r="G54" s="75"/>
      <c r="H54" s="78"/>
      <c r="I54" s="54"/>
      <c r="J54" s="55"/>
      <c r="K54" s="56"/>
    </row>
    <row r="55" spans="1:11" s="1" customFormat="1" ht="12.75" customHeight="1">
      <c r="A55" s="12"/>
      <c r="B55" s="57"/>
      <c r="C55" s="58"/>
      <c r="D55" s="70"/>
      <c r="E55" s="79" t="s">
        <v>108</v>
      </c>
      <c r="F55" s="61">
        <f aca="true" t="shared" si="1" ref="F55:K55">F39+F53</f>
        <v>98800000</v>
      </c>
      <c r="G55" s="67">
        <f t="shared" si="1"/>
        <v>80425725</v>
      </c>
      <c r="H55" s="68">
        <f t="shared" si="1"/>
        <v>11354220</v>
      </c>
      <c r="I55" s="69">
        <f t="shared" si="1"/>
        <v>2838555</v>
      </c>
      <c r="J55" s="61">
        <f t="shared" si="1"/>
        <v>96618500</v>
      </c>
      <c r="K55" s="80">
        <f t="shared" si="1"/>
        <v>2181500</v>
      </c>
    </row>
    <row r="56" spans="1:11" s="1" customFormat="1" ht="12.75" customHeight="1">
      <c r="A56" s="12"/>
      <c r="B56" s="57"/>
      <c r="C56" s="58"/>
      <c r="D56" s="70"/>
      <c r="E56" s="81"/>
      <c r="F56" s="61"/>
      <c r="G56" s="67"/>
      <c r="H56" s="68"/>
      <c r="I56" s="69"/>
      <c r="J56" s="82"/>
      <c r="K56" s="80"/>
    </row>
    <row r="57" spans="2:11" s="1" customFormat="1" ht="12.75" customHeight="1">
      <c r="B57" s="57" t="s">
        <v>17</v>
      </c>
      <c r="C57" s="58"/>
      <c r="D57" s="70"/>
      <c r="E57" s="60"/>
      <c r="F57" s="61"/>
      <c r="G57" s="62"/>
      <c r="H57" s="63"/>
      <c r="I57" s="64"/>
      <c r="J57" s="72"/>
      <c r="K57" s="83">
        <f>K55</f>
        <v>2181500</v>
      </c>
    </row>
    <row r="58" spans="2:11" s="1" customFormat="1" ht="12.75" customHeight="1">
      <c r="B58" s="57" t="s">
        <v>18</v>
      </c>
      <c r="C58" s="58"/>
      <c r="D58" s="70"/>
      <c r="E58" s="60"/>
      <c r="F58" s="61"/>
      <c r="G58" s="84"/>
      <c r="H58" s="85"/>
      <c r="I58" s="86"/>
      <c r="J58" s="87"/>
      <c r="K58" s="88">
        <v>14215680</v>
      </c>
    </row>
    <row r="59" spans="2:11" s="1" customFormat="1" ht="12.75" customHeight="1" thickBot="1">
      <c r="B59" s="89" t="s">
        <v>19</v>
      </c>
      <c r="C59" s="90"/>
      <c r="D59" s="91"/>
      <c r="E59" s="92"/>
      <c r="F59" s="93"/>
      <c r="G59" s="94"/>
      <c r="H59" s="95"/>
      <c r="I59" s="96"/>
      <c r="J59" s="97"/>
      <c r="K59" s="98">
        <f>SUM(K57:K58)</f>
        <v>16397180</v>
      </c>
    </row>
    <row r="62" ht="12.75" customHeight="1">
      <c r="C62" s="3"/>
    </row>
    <row r="72" ht="12.75" customHeight="1">
      <c r="D72" s="17"/>
    </row>
  </sheetData>
  <sheetProtection/>
  <mergeCells count="5">
    <mergeCell ref="B1:K1"/>
    <mergeCell ref="B5:E6"/>
    <mergeCell ref="F5:F6"/>
    <mergeCell ref="G5:J5"/>
    <mergeCell ref="K5:K6"/>
  </mergeCells>
  <printOptions/>
  <pageMargins left="0.52" right="0.36" top="0.45" bottom="0.44" header="0.3" footer="0.13"/>
  <pageSetup firstPageNumber="10" useFirstPageNumber="1" horizontalDpi="96" verticalDpi="96" orientation="portrait" paperSize="9" r:id="rId1"/>
  <headerFooter alignWithMargins="0"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</dc:creator>
  <cp:keywords/>
  <dc:description/>
  <cp:lastModifiedBy>vns</cp:lastModifiedBy>
  <cp:lastPrinted>2009-06-19T01:47:45Z</cp:lastPrinted>
  <dcterms:created xsi:type="dcterms:W3CDTF">2003-03-31T13:28:42Z</dcterms:created>
  <dcterms:modified xsi:type="dcterms:W3CDTF">2009-06-19T01:51:19Z</dcterms:modified>
  <cp:category/>
  <cp:version/>
  <cp:contentType/>
  <cp:contentStatus/>
</cp:coreProperties>
</file>